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ampe\Documents\projekt openstudio\Beräkningsverktyg + övrigt\"/>
    </mc:Choice>
  </mc:AlternateContent>
  <xr:revisionPtr revIDLastSave="0" documentId="13_ncr:1_{629CC809-51F3-4AE9-B97F-4AC21A0FECE6}" xr6:coauthVersionLast="47" xr6:coauthVersionMax="47" xr10:uidLastSave="{00000000-0000-0000-0000-000000000000}"/>
  <bookViews>
    <workbookView xWindow="-78" yWindow="0" windowWidth="11676" windowHeight="12318" xr2:uid="{C52E23F3-9EA4-44AC-9250-C1E2D5D19297}"/>
  </bookViews>
  <sheets>
    <sheet name="Solvärmelast" sheetId="1" r:id="rId1"/>
    <sheet name="Energianvändning" sheetId="2" r:id="rId2"/>
    <sheet name="Termiskt klimat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J36" i="1"/>
  <c r="J37" i="1"/>
  <c r="J38" i="1"/>
  <c r="J34" i="1"/>
  <c r="J26" i="1"/>
  <c r="J27" i="1"/>
  <c r="J28" i="1"/>
  <c r="J29" i="1"/>
  <c r="J30" i="1"/>
  <c r="K10" i="3"/>
  <c r="K11" i="3"/>
  <c r="K12" i="3"/>
  <c r="K13" i="3"/>
  <c r="D3" i="3"/>
  <c r="D17" i="3"/>
  <c r="D20" i="3"/>
  <c r="D19" i="3"/>
  <c r="D18" i="3"/>
  <c r="D10" i="3"/>
  <c r="D13" i="3"/>
  <c r="D12" i="3"/>
  <c r="D11" i="3"/>
  <c r="D4" i="3"/>
  <c r="D5" i="3"/>
  <c r="D6" i="3"/>
  <c r="A11" i="2"/>
  <c r="A8" i="2"/>
  <c r="A2" i="2"/>
  <c r="A5" i="2"/>
  <c r="G26" i="1"/>
  <c r="I38" i="1"/>
  <c r="G38" i="1"/>
  <c r="I37" i="1"/>
  <c r="G37" i="1"/>
  <c r="I36" i="1"/>
  <c r="G36" i="1"/>
  <c r="I35" i="1"/>
  <c r="G35" i="1"/>
  <c r="I34" i="1"/>
  <c r="G34" i="1"/>
  <c r="I30" i="1"/>
  <c r="G30" i="1"/>
  <c r="I29" i="1"/>
  <c r="G29" i="1"/>
  <c r="I28" i="1"/>
  <c r="G28" i="1"/>
  <c r="I27" i="1"/>
  <c r="G27" i="1"/>
  <c r="I26" i="1"/>
  <c r="I22" i="1"/>
  <c r="I19" i="1"/>
  <c r="I20" i="1"/>
  <c r="I21" i="1"/>
  <c r="I18" i="1"/>
  <c r="H22" i="1"/>
  <c r="G22" i="1"/>
  <c r="H21" i="1"/>
  <c r="G21" i="1"/>
  <c r="H20" i="1"/>
  <c r="G20" i="1"/>
  <c r="H19" i="1"/>
  <c r="G19" i="1"/>
  <c r="H18" i="1"/>
  <c r="G18" i="1"/>
  <c r="I10" i="1"/>
  <c r="C2" i="1"/>
  <c r="C3" i="1"/>
  <c r="C4" i="1"/>
  <c r="C5" i="1"/>
  <c r="C6" i="1"/>
  <c r="G10" i="1"/>
  <c r="H10" i="1"/>
  <c r="G11" i="1"/>
  <c r="H11" i="1"/>
  <c r="I11" i="1" s="1"/>
  <c r="G12" i="1"/>
  <c r="H12" i="1"/>
  <c r="I12" i="1" s="1"/>
  <c r="G13" i="1"/>
  <c r="H13" i="1"/>
  <c r="I13" i="1" s="1"/>
  <c r="G14" i="1"/>
  <c r="H14" i="1"/>
  <c r="I14" i="1" s="1"/>
</calcChain>
</file>

<file path=xl/sharedStrings.xml><?xml version="1.0" encoding="utf-8"?>
<sst xmlns="http://schemas.openxmlformats.org/spreadsheetml/2006/main" count="130" uniqueCount="43">
  <si>
    <t>primärenergital</t>
  </si>
  <si>
    <t>Betyg</t>
  </si>
  <si>
    <t>SVL Solskyd</t>
  </si>
  <si>
    <t>SVL</t>
  </si>
  <si>
    <t>Golvarea (m2)</t>
  </si>
  <si>
    <t>Glasarea (m2)</t>
  </si>
  <si>
    <t>G-Syst Solskydd</t>
  </si>
  <si>
    <t>G-Syst</t>
  </si>
  <si>
    <t>Standard värde</t>
  </si>
  <si>
    <t>G- VÄRDE %</t>
  </si>
  <si>
    <t>G-VÄRDE MED SOLSKYDD</t>
  </si>
  <si>
    <t>GLAS/GOLV %</t>
  </si>
  <si>
    <t>Rum</t>
  </si>
  <si>
    <t>101 Entré</t>
  </si>
  <si>
    <t xml:space="preserve">102 Kök </t>
  </si>
  <si>
    <t xml:space="preserve">201 Showroom </t>
  </si>
  <si>
    <t>202 Kontor</t>
  </si>
  <si>
    <t>203 Kontorslandskap</t>
  </si>
  <si>
    <t>PPD</t>
  </si>
  <si>
    <t>Rumsbetyg</t>
  </si>
  <si>
    <t>205 Konferens</t>
  </si>
  <si>
    <t>Enkät</t>
  </si>
  <si>
    <t>Lokaler 3.2</t>
  </si>
  <si>
    <t>Lokaler 4.0</t>
  </si>
  <si>
    <t>Bostäder 3.2</t>
  </si>
  <si>
    <t>Bostäder 4.0</t>
  </si>
  <si>
    <t>JA</t>
  </si>
  <si>
    <t>BBR Primärenergikrav</t>
  </si>
  <si>
    <t>Betyg miljöbyggnad 3.2 Lokaler</t>
  </si>
  <si>
    <t>Betyg miljöbyggnad 3.2 Bostäder</t>
  </si>
  <si>
    <t>Radonmätning &lt;100 Bq/m3 Energideklaration</t>
  </si>
  <si>
    <t>Lokalt förnybar energi &gt;5</t>
  </si>
  <si>
    <t xml:space="preserve">Miljöbyggnad 3.2 sommar bostäder och lokaler utan komfortkyla </t>
  </si>
  <si>
    <t>Miljöbyggnad 3.2-4.0 Vinter bostäder och lokaler</t>
  </si>
  <si>
    <t xml:space="preserve">Miljöbyggnad 3.2-4.0 sommar lokaler med komfortkyla </t>
  </si>
  <si>
    <t xml:space="preserve">Miljöbyggnad 4.0 sommar bostäder och lokaler utan komfortkyla </t>
  </si>
  <si>
    <t xml:space="preserve">Betyg indikator 2 </t>
  </si>
  <si>
    <t>Silver</t>
  </si>
  <si>
    <t>Ja</t>
  </si>
  <si>
    <t xml:space="preserve">Obs. måste ha öppningsbara fönster </t>
  </si>
  <si>
    <t>LT-värde &gt;0,6</t>
  </si>
  <si>
    <t>Betyg miljöbyggnad 4.0 Lokaler</t>
  </si>
  <si>
    <t>Betyg miljöbyggnad 4.0 Bostäder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</si>
</sst>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9" fontId="3" fillId="0" borderId="2" xfId="1" applyFont="1" applyFill="1" applyBorder="1" applyAlignment="1">
      <alignment horizontal="left" vertical="center"/>
    </xf>
    <xf numFmtId="9" fontId="2" fillId="0" borderId="2" xfId="1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/>
    <xf numFmtId="1" fontId="0" fillId="0" borderId="4" xfId="0" applyNumberForma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9" fontId="3" fillId="0" borderId="4" xfId="1" applyFont="1" applyFill="1" applyBorder="1" applyAlignment="1">
      <alignment horizontal="left" vertical="center"/>
    </xf>
    <xf numFmtId="9" fontId="2" fillId="0" borderId="4" xfId="1" applyFont="1" applyFill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vertical="center"/>
    </xf>
    <xf numFmtId="0" fontId="0" fillId="0" borderId="7" xfId="0" applyBorder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4" fillId="0" borderId="3" xfId="0" applyFont="1" applyBorder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/>
    <xf numFmtId="0" fontId="6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0" fillId="0" borderId="4" xfId="0" applyBorder="1"/>
    <xf numFmtId="0" fontId="0" fillId="0" borderId="2" xfId="0" applyBorder="1"/>
    <xf numFmtId="0" fontId="0" fillId="0" borderId="11" xfId="0" applyBorder="1"/>
    <xf numFmtId="0" fontId="0" fillId="0" borderId="0" xfId="0" applyAlignment="1">
      <alignment horizontal="left"/>
    </xf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9" fontId="0" fillId="0" borderId="1" xfId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/>
    <xf numFmtId="0" fontId="7" fillId="0" borderId="10" xfId="0" applyFont="1" applyBorder="1"/>
    <xf numFmtId="0" fontId="7" fillId="0" borderId="0" xfId="0" applyFont="1"/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9" fontId="3" fillId="0" borderId="4" xfId="1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9" fontId="3" fillId="0" borderId="2" xfId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2FC7-CD1B-4474-A0D9-BF39B9801ED0}">
  <dimension ref="A1:J38"/>
  <sheetViews>
    <sheetView tabSelected="1" topLeftCell="A15" zoomScale="115" zoomScaleNormal="115" workbookViewId="0">
      <selection activeCell="H40" sqref="H40"/>
    </sheetView>
  </sheetViews>
  <sheetFormatPr defaultRowHeight="14.4" x14ac:dyDescent="0.55000000000000004"/>
  <cols>
    <col min="1" max="1" width="19.68359375" bestFit="1" customWidth="1"/>
    <col min="2" max="2" width="14.41796875" bestFit="1" customWidth="1"/>
    <col min="3" max="3" width="13.26171875" customWidth="1"/>
    <col min="4" max="4" width="26.578125" customWidth="1"/>
    <col min="5" max="5" width="13.68359375" bestFit="1" customWidth="1"/>
    <col min="6" max="6" width="13.578125" bestFit="1" customWidth="1"/>
    <col min="7" max="7" width="4.41796875" bestFit="1" customWidth="1"/>
    <col min="8" max="8" width="12.41796875" bestFit="1" customWidth="1"/>
    <col min="9" max="9" width="11.41796875" bestFit="1" customWidth="1"/>
    <col min="10" max="10" width="8.26171875" customWidth="1"/>
  </cols>
  <sheetData>
    <row r="1" spans="1:9" x14ac:dyDescent="0.55000000000000004">
      <c r="A1" s="48" t="s">
        <v>4</v>
      </c>
      <c r="B1" s="48" t="s">
        <v>5</v>
      </c>
      <c r="C1" s="48" t="s">
        <v>11</v>
      </c>
      <c r="D1" s="48" t="s">
        <v>10</v>
      </c>
      <c r="E1" s="49" t="s">
        <v>9</v>
      </c>
    </row>
    <row r="2" spans="1:9" x14ac:dyDescent="0.55000000000000004">
      <c r="A2" s="50">
        <v>69.400000000000006</v>
      </c>
      <c r="B2" s="51">
        <v>31</v>
      </c>
      <c r="C2" s="52">
        <f>B2/A2</f>
        <v>0.44668587896253598</v>
      </c>
      <c r="D2" s="53">
        <v>5</v>
      </c>
      <c r="E2" s="54">
        <v>40</v>
      </c>
    </row>
    <row r="3" spans="1:9" x14ac:dyDescent="0.55000000000000004">
      <c r="A3" s="50">
        <v>71.2</v>
      </c>
      <c r="B3" s="51">
        <v>16</v>
      </c>
      <c r="C3" s="52">
        <f>B3/A3</f>
        <v>0.2247191011235955</v>
      </c>
      <c r="D3" s="53">
        <v>5</v>
      </c>
      <c r="E3" s="54">
        <v>40</v>
      </c>
    </row>
    <row r="4" spans="1:9" x14ac:dyDescent="0.55000000000000004">
      <c r="A4" s="50">
        <v>96.8</v>
      </c>
      <c r="B4" s="51">
        <v>31</v>
      </c>
      <c r="C4" s="52">
        <f>B4/A4</f>
        <v>0.32024793388429751</v>
      </c>
      <c r="D4" s="53">
        <v>5</v>
      </c>
      <c r="E4" s="54">
        <v>40</v>
      </c>
    </row>
    <row r="5" spans="1:9" x14ac:dyDescent="0.55000000000000004">
      <c r="A5" s="50">
        <v>17.899999999999999</v>
      </c>
      <c r="B5" s="51">
        <v>6</v>
      </c>
      <c r="C5" s="52">
        <f>B5/A5</f>
        <v>0.33519553072625702</v>
      </c>
      <c r="D5" s="53">
        <v>5</v>
      </c>
      <c r="E5" s="54">
        <v>40</v>
      </c>
    </row>
    <row r="6" spans="1:9" ht="14.7" thickBot="1" x14ac:dyDescent="0.6">
      <c r="A6" s="55">
        <v>72.400000000000006</v>
      </c>
      <c r="B6" s="56">
        <v>45</v>
      </c>
      <c r="C6" s="57">
        <f>B6/A6</f>
        <v>0.62154696132596676</v>
      </c>
      <c r="D6" s="58">
        <v>5</v>
      </c>
      <c r="E6" s="59">
        <v>40</v>
      </c>
    </row>
    <row r="7" spans="1:9" ht="14.7" thickBot="1" x14ac:dyDescent="0.6"/>
    <row r="8" spans="1:9" ht="14.7" thickBot="1" x14ac:dyDescent="0.6">
      <c r="A8" s="45" t="s">
        <v>22</v>
      </c>
    </row>
    <row r="9" spans="1:9" x14ac:dyDescent="0.55000000000000004">
      <c r="A9" s="18" t="s">
        <v>12</v>
      </c>
      <c r="B9" s="17" t="s">
        <v>8</v>
      </c>
      <c r="C9" s="16" t="s">
        <v>7</v>
      </c>
      <c r="D9" s="16" t="s">
        <v>6</v>
      </c>
      <c r="E9" s="16" t="s">
        <v>5</v>
      </c>
      <c r="F9" s="16" t="s">
        <v>4</v>
      </c>
      <c r="G9" s="16" t="s">
        <v>3</v>
      </c>
      <c r="H9" s="16" t="s">
        <v>2</v>
      </c>
      <c r="I9" s="15" t="s">
        <v>1</v>
      </c>
    </row>
    <row r="10" spans="1:9" x14ac:dyDescent="0.55000000000000004">
      <c r="A10" s="19" t="s">
        <v>13</v>
      </c>
      <c r="B10" s="14">
        <v>800</v>
      </c>
      <c r="C10" s="13">
        <v>0.4</v>
      </c>
      <c r="D10" s="12">
        <v>0.05</v>
      </c>
      <c r="E10" s="11">
        <v>31</v>
      </c>
      <c r="F10" s="10">
        <v>69.400000000000006</v>
      </c>
      <c r="G10" s="9">
        <f>B10*C10*(E10/F10)</f>
        <v>142.93948126801152</v>
      </c>
      <c r="H10" s="9">
        <f>B10*D10*(E10/F10)</f>
        <v>17.86743515850144</v>
      </c>
      <c r="I10" s="8" t="str">
        <f>IF(H10&lt;=22,"Guld",IF(H10&lt;=32,"Silver",IF(H10&lt;=40,"Brons","Ej kvalificerad")))</f>
        <v>Guld</v>
      </c>
    </row>
    <row r="11" spans="1:9" x14ac:dyDescent="0.55000000000000004">
      <c r="A11" s="19" t="s">
        <v>14</v>
      </c>
      <c r="B11" s="14">
        <v>800</v>
      </c>
      <c r="C11" s="13">
        <v>0.4</v>
      </c>
      <c r="D11" s="12">
        <v>0.05</v>
      </c>
      <c r="E11" s="11">
        <v>16</v>
      </c>
      <c r="F11" s="10">
        <v>71.2</v>
      </c>
      <c r="G11" s="9">
        <f>B11*C11*(E11/F11)</f>
        <v>71.910112359550567</v>
      </c>
      <c r="H11" s="9">
        <f>B11*D11*(E11/F11)</f>
        <v>8.9887640449438209</v>
      </c>
      <c r="I11" s="8" t="str">
        <f>IF(H11&lt;=22,"Guld",IF(H11&lt;=32,"Silver",IF(H11&lt;=40,"Brons","Ej kvalificerad")))</f>
        <v>Guld</v>
      </c>
    </row>
    <row r="12" spans="1:9" x14ac:dyDescent="0.55000000000000004">
      <c r="A12" s="19" t="s">
        <v>15</v>
      </c>
      <c r="B12" s="14">
        <v>800</v>
      </c>
      <c r="C12" s="13">
        <v>0.4</v>
      </c>
      <c r="D12" s="12">
        <v>0.05</v>
      </c>
      <c r="E12" s="11">
        <v>31</v>
      </c>
      <c r="F12" s="10">
        <v>96.8</v>
      </c>
      <c r="G12" s="9">
        <f>B12*C12*(E12/F12)</f>
        <v>102.47933884297521</v>
      </c>
      <c r="H12" s="9">
        <f>B12*D12*(E12/F12)</f>
        <v>12.809917355371901</v>
      </c>
      <c r="I12" s="8" t="str">
        <f>IF(H12&lt;=22,"Guld",IF(H12&lt;=32,"Silver",IF(H12&lt;=40,"Brons","Ej kvalificerad")))</f>
        <v>Guld</v>
      </c>
    </row>
    <row r="13" spans="1:9" x14ac:dyDescent="0.55000000000000004">
      <c r="A13" s="19" t="s">
        <v>16</v>
      </c>
      <c r="B13" s="14">
        <v>800</v>
      </c>
      <c r="C13" s="13">
        <v>0.4</v>
      </c>
      <c r="D13" s="12">
        <v>0.05</v>
      </c>
      <c r="E13" s="11">
        <v>6</v>
      </c>
      <c r="F13" s="10">
        <v>17.899999999999999</v>
      </c>
      <c r="G13" s="9">
        <f>B13*C13*(E13/F13)</f>
        <v>107.26256983240225</v>
      </c>
      <c r="H13" s="9">
        <f>B13*D13*(E13/F13)</f>
        <v>13.407821229050281</v>
      </c>
      <c r="I13" s="8" t="str">
        <f>IF(H13&lt;=22,"Guld",IF(H13&lt;=32,"Silver",IF(H13&lt;=40,"Brons","Ej kvalificerad")))</f>
        <v>Guld</v>
      </c>
    </row>
    <row r="14" spans="1:9" ht="14.7" thickBot="1" x14ac:dyDescent="0.6">
      <c r="A14" s="20" t="s">
        <v>17</v>
      </c>
      <c r="B14" s="7">
        <v>800</v>
      </c>
      <c r="C14" s="6">
        <v>0.4</v>
      </c>
      <c r="D14" s="5">
        <v>0.05</v>
      </c>
      <c r="E14" s="4">
        <v>45</v>
      </c>
      <c r="F14" s="3">
        <v>72.400000000000006</v>
      </c>
      <c r="G14" s="2">
        <f>B14*C14*(E14/F14)</f>
        <v>198.89502762430936</v>
      </c>
      <c r="H14" s="2">
        <f>B14*D14*(E14/F14)</f>
        <v>24.861878453038671</v>
      </c>
      <c r="I14" s="1" t="str">
        <f>IF(H14&lt;=22,"Guld",IF(H14&lt;=32,"Silver",IF(H14&lt;=40,"Brons","Ej kvalificerad")))</f>
        <v>Silver</v>
      </c>
    </row>
    <row r="15" spans="1:9" ht="14.7" thickBot="1" x14ac:dyDescent="0.6"/>
    <row r="16" spans="1:9" ht="14.7" thickBot="1" x14ac:dyDescent="0.6">
      <c r="A16" s="46" t="s">
        <v>24</v>
      </c>
      <c r="B16" s="47"/>
      <c r="C16" s="47"/>
      <c r="D16" s="47"/>
      <c r="E16" s="47"/>
      <c r="F16" s="47"/>
      <c r="G16" s="47"/>
      <c r="H16" s="47"/>
      <c r="I16" s="47"/>
    </row>
    <row r="17" spans="1:10" x14ac:dyDescent="0.55000000000000004">
      <c r="A17" s="18" t="s">
        <v>12</v>
      </c>
      <c r="B17" s="17" t="s">
        <v>8</v>
      </c>
      <c r="C17" s="16" t="s">
        <v>7</v>
      </c>
      <c r="D17" s="16" t="s">
        <v>6</v>
      </c>
      <c r="E17" s="16" t="s">
        <v>5</v>
      </c>
      <c r="F17" s="16" t="s">
        <v>4</v>
      </c>
      <c r="G17" s="16" t="s">
        <v>3</v>
      </c>
      <c r="H17" s="16" t="s">
        <v>2</v>
      </c>
      <c r="I17" s="15" t="s">
        <v>1</v>
      </c>
    </row>
    <row r="18" spans="1:10" x14ac:dyDescent="0.55000000000000004">
      <c r="A18" s="19" t="s">
        <v>13</v>
      </c>
      <c r="B18" s="14">
        <v>800</v>
      </c>
      <c r="C18" s="13">
        <v>0.4</v>
      </c>
      <c r="D18" s="12">
        <v>0.05</v>
      </c>
      <c r="E18" s="11">
        <v>31</v>
      </c>
      <c r="F18" s="10">
        <v>69.400000000000006</v>
      </c>
      <c r="G18" s="9">
        <f>B18*C18*(E18/F18)</f>
        <v>142.93948126801152</v>
      </c>
      <c r="H18" s="9">
        <f>B18*D18*(E18/F18)</f>
        <v>17.86743515850144</v>
      </c>
      <c r="I18" s="8" t="str">
        <f>IF(H18&lt;=18,"Guld",IF(H18&lt;=29,"Silver",IF(H18&lt;=38,"Brons","Ej kvalificerad")))</f>
        <v>Guld</v>
      </c>
    </row>
    <row r="19" spans="1:10" x14ac:dyDescent="0.55000000000000004">
      <c r="A19" s="19" t="s">
        <v>14</v>
      </c>
      <c r="B19" s="14">
        <v>800</v>
      </c>
      <c r="C19" s="13">
        <v>0.4</v>
      </c>
      <c r="D19" s="12">
        <v>0.05</v>
      </c>
      <c r="E19" s="11">
        <v>16</v>
      </c>
      <c r="F19" s="10">
        <v>71.2</v>
      </c>
      <c r="G19" s="9">
        <f>B19*C19*(E19/F19)</f>
        <v>71.910112359550567</v>
      </c>
      <c r="H19" s="9">
        <f>B19*D19*(E19/F19)</f>
        <v>8.9887640449438209</v>
      </c>
      <c r="I19" s="8" t="str">
        <f t="shared" ref="I19:I21" si="0">IF(H19&lt;=18,"Guld",IF(H19&lt;=29,"Silver",IF(H19&lt;=38,"Brons","Ej kvalificerad")))</f>
        <v>Guld</v>
      </c>
    </row>
    <row r="20" spans="1:10" x14ac:dyDescent="0.55000000000000004">
      <c r="A20" s="19" t="s">
        <v>15</v>
      </c>
      <c r="B20" s="14">
        <v>800</v>
      </c>
      <c r="C20" s="13">
        <v>0.4</v>
      </c>
      <c r="D20" s="12">
        <v>0.05</v>
      </c>
      <c r="E20" s="11">
        <v>31</v>
      </c>
      <c r="F20" s="10">
        <v>96.8</v>
      </c>
      <c r="G20" s="9">
        <f>B20*C20*(E20/F20)</f>
        <v>102.47933884297521</v>
      </c>
      <c r="H20" s="9">
        <f>B20*D20*(E20/F20)</f>
        <v>12.809917355371901</v>
      </c>
      <c r="I20" s="8" t="str">
        <f t="shared" si="0"/>
        <v>Guld</v>
      </c>
    </row>
    <row r="21" spans="1:10" x14ac:dyDescent="0.55000000000000004">
      <c r="A21" s="19" t="s">
        <v>16</v>
      </c>
      <c r="B21" s="14">
        <v>800</v>
      </c>
      <c r="C21" s="13">
        <v>0.4</v>
      </c>
      <c r="D21" s="12">
        <v>0.05</v>
      </c>
      <c r="E21" s="11">
        <v>6</v>
      </c>
      <c r="F21" s="10">
        <v>17.899999999999999</v>
      </c>
      <c r="G21" s="9">
        <f>B21*C21*(E21/F21)</f>
        <v>107.26256983240225</v>
      </c>
      <c r="H21" s="9">
        <f>B21*D21*(E21/F21)</f>
        <v>13.407821229050281</v>
      </c>
      <c r="I21" s="8" t="str">
        <f t="shared" si="0"/>
        <v>Guld</v>
      </c>
    </row>
    <row r="22" spans="1:10" ht="14.7" thickBot="1" x14ac:dyDescent="0.6">
      <c r="A22" s="20" t="s">
        <v>17</v>
      </c>
      <c r="B22" s="7">
        <v>800</v>
      </c>
      <c r="C22" s="6">
        <v>0.4</v>
      </c>
      <c r="D22" s="5">
        <v>0.05</v>
      </c>
      <c r="E22" s="4">
        <v>45</v>
      </c>
      <c r="F22" s="3">
        <v>72.400000000000006</v>
      </c>
      <c r="G22" s="2">
        <f>B22*C22*(E22/F22)</f>
        <v>198.89502762430936</v>
      </c>
      <c r="H22" s="2">
        <f>B22*D22*(E22/F22)</f>
        <v>24.861878453038671</v>
      </c>
      <c r="I22" s="1" t="str">
        <f>IF(H22&lt;=18,"Guld",IF(H22&lt;=29,"Silver",IF(H22&lt;=38,"Brons","Ej kvalificerad")))</f>
        <v>Silver</v>
      </c>
    </row>
    <row r="23" spans="1:10" ht="14.7" thickBot="1" x14ac:dyDescent="0.6"/>
    <row r="24" spans="1:10" ht="14.7" thickBot="1" x14ac:dyDescent="0.6">
      <c r="A24" s="45" t="s">
        <v>23</v>
      </c>
    </row>
    <row r="25" spans="1:10" x14ac:dyDescent="0.55000000000000004">
      <c r="A25" s="18" t="s">
        <v>12</v>
      </c>
      <c r="B25" s="17" t="s">
        <v>8</v>
      </c>
      <c r="C25" s="16" t="s">
        <v>7</v>
      </c>
      <c r="D25" s="16" t="s">
        <v>6</v>
      </c>
      <c r="E25" s="16" t="s">
        <v>5</v>
      </c>
      <c r="F25" s="16" t="s">
        <v>4</v>
      </c>
      <c r="G25" s="16" t="s">
        <v>3</v>
      </c>
      <c r="H25" s="34" t="s">
        <v>40</v>
      </c>
      <c r="I25" s="16" t="s">
        <v>2</v>
      </c>
      <c r="J25" s="15" t="s">
        <v>1</v>
      </c>
    </row>
    <row r="26" spans="1:10" x14ac:dyDescent="0.55000000000000004">
      <c r="A26" s="19" t="s">
        <v>13</v>
      </c>
      <c r="B26" s="14">
        <v>800</v>
      </c>
      <c r="C26" s="13">
        <v>0.4</v>
      </c>
      <c r="D26" s="12">
        <v>0.05</v>
      </c>
      <c r="E26" s="11">
        <v>31</v>
      </c>
      <c r="F26" s="10">
        <v>69.400000000000006</v>
      </c>
      <c r="G26" s="9">
        <f>B26*C26*(E26/F26)</f>
        <v>142.93948126801152</v>
      </c>
      <c r="H26" s="32">
        <v>0.6</v>
      </c>
      <c r="I26" s="9">
        <f>B26*D26*(E26/F26)</f>
        <v>17.86743515850144</v>
      </c>
      <c r="J26" s="8" t="str">
        <f>IF(AND(I26&lt;=22,H26&gt;=0.6),"Guld",IF(AND(I26&lt;=32,H26&gt;=0.6),"Silver",IF(I26&lt;=40,"Brons","Ej kvalificerad")))</f>
        <v>Guld</v>
      </c>
    </row>
    <row r="27" spans="1:10" x14ac:dyDescent="0.55000000000000004">
      <c r="A27" s="19" t="s">
        <v>14</v>
      </c>
      <c r="B27" s="14">
        <v>800</v>
      </c>
      <c r="C27" s="13">
        <v>0.4</v>
      </c>
      <c r="D27" s="12">
        <v>0.05</v>
      </c>
      <c r="E27" s="11">
        <v>16</v>
      </c>
      <c r="F27" s="10">
        <v>71.2</v>
      </c>
      <c r="G27" s="9">
        <f>B27*C27*(E27/F27)</f>
        <v>71.910112359550567</v>
      </c>
      <c r="H27" s="32">
        <v>0.6</v>
      </c>
      <c r="I27" s="9">
        <f>B27*D27*(E27/F27)</f>
        <v>8.9887640449438209</v>
      </c>
      <c r="J27" s="8" t="str">
        <f t="shared" ref="J27:J30" si="1">IF(AND(I27&lt;=22,H27&gt;=0.6),"Guld",IF(AND(I27&lt;=32,H27&gt;=0.6),"Silver",IF(I27&lt;=40,"Brons","Ej kvalificerad")))</f>
        <v>Guld</v>
      </c>
    </row>
    <row r="28" spans="1:10" x14ac:dyDescent="0.55000000000000004">
      <c r="A28" s="19" t="s">
        <v>15</v>
      </c>
      <c r="B28" s="14">
        <v>800</v>
      </c>
      <c r="C28" s="13">
        <v>0.4</v>
      </c>
      <c r="D28" s="12">
        <v>0.05</v>
      </c>
      <c r="E28" s="11">
        <v>31</v>
      </c>
      <c r="F28" s="10">
        <v>96.8</v>
      </c>
      <c r="G28" s="9">
        <f>B28*C28*(E28/F28)</f>
        <v>102.47933884297521</v>
      </c>
      <c r="H28" s="32">
        <v>0.5</v>
      </c>
      <c r="I28" s="9">
        <f>B28*D28*(E28/F28)</f>
        <v>12.809917355371901</v>
      </c>
      <c r="J28" s="8" t="str">
        <f t="shared" si="1"/>
        <v>Brons</v>
      </c>
    </row>
    <row r="29" spans="1:10" x14ac:dyDescent="0.55000000000000004">
      <c r="A29" s="19" t="s">
        <v>16</v>
      </c>
      <c r="B29" s="14">
        <v>800</v>
      </c>
      <c r="C29" s="13">
        <v>0.4</v>
      </c>
      <c r="D29" s="12">
        <v>0.05</v>
      </c>
      <c r="E29" s="11">
        <v>6</v>
      </c>
      <c r="F29" s="10">
        <v>17.899999999999999</v>
      </c>
      <c r="G29" s="9">
        <f>B29*C29*(E29/F29)</f>
        <v>107.26256983240225</v>
      </c>
      <c r="H29" s="32">
        <v>0.6</v>
      </c>
      <c r="I29" s="9">
        <f>B29*D29*(E29/F29)</f>
        <v>13.407821229050281</v>
      </c>
      <c r="J29" s="8" t="str">
        <f t="shared" si="1"/>
        <v>Guld</v>
      </c>
    </row>
    <row r="30" spans="1:10" ht="14.7" thickBot="1" x14ac:dyDescent="0.6">
      <c r="A30" s="20" t="s">
        <v>17</v>
      </c>
      <c r="B30" s="7">
        <v>800</v>
      </c>
      <c r="C30" s="6">
        <v>0.4</v>
      </c>
      <c r="D30" s="5">
        <v>0.05</v>
      </c>
      <c r="E30" s="4">
        <v>45</v>
      </c>
      <c r="F30" s="3">
        <v>72.400000000000006</v>
      </c>
      <c r="G30" s="2">
        <f>B30*C30*(E30/F30)</f>
        <v>198.89502762430936</v>
      </c>
      <c r="H30" s="32">
        <v>0.6</v>
      </c>
      <c r="I30" s="2">
        <f>B30*D30*(E30/F30)</f>
        <v>24.861878453038671</v>
      </c>
      <c r="J30" s="1" t="str">
        <f t="shared" si="1"/>
        <v>Silver</v>
      </c>
    </row>
    <row r="31" spans="1:10" ht="14.7" thickBot="1" x14ac:dyDescent="0.6"/>
    <row r="32" spans="1:10" ht="14.7" thickBot="1" x14ac:dyDescent="0.6">
      <c r="A32" s="45" t="s">
        <v>25</v>
      </c>
    </row>
    <row r="33" spans="1:10" x14ac:dyDescent="0.55000000000000004">
      <c r="A33" s="18" t="s">
        <v>12</v>
      </c>
      <c r="B33" s="17" t="s">
        <v>8</v>
      </c>
      <c r="C33" s="16" t="s">
        <v>7</v>
      </c>
      <c r="D33" s="16" t="s">
        <v>6</v>
      </c>
      <c r="E33" s="16" t="s">
        <v>5</v>
      </c>
      <c r="F33" s="16" t="s">
        <v>4</v>
      </c>
      <c r="G33" s="16" t="s">
        <v>3</v>
      </c>
      <c r="H33" s="16" t="s">
        <v>40</v>
      </c>
      <c r="I33" s="16" t="s">
        <v>2</v>
      </c>
      <c r="J33" s="15" t="s">
        <v>1</v>
      </c>
    </row>
    <row r="34" spans="1:10" x14ac:dyDescent="0.55000000000000004">
      <c r="A34" s="19" t="s">
        <v>13</v>
      </c>
      <c r="B34" s="14">
        <v>800</v>
      </c>
      <c r="C34" s="13">
        <v>0.4</v>
      </c>
      <c r="D34" s="12">
        <v>0.05</v>
      </c>
      <c r="E34" s="11">
        <v>31</v>
      </c>
      <c r="F34" s="10">
        <v>69.400000000000006</v>
      </c>
      <c r="G34" s="9">
        <f>B34*C34*(E34/F34)</f>
        <v>142.93948126801152</v>
      </c>
      <c r="H34" s="32">
        <v>0.6</v>
      </c>
      <c r="I34" s="9">
        <f>B34*D34*(E34/F34)</f>
        <v>17.86743515850144</v>
      </c>
      <c r="J34" s="8" t="str">
        <f>IF(AND(I34&lt;=18,H34&gt;=0.6),"Guld",IF(AND(I34&lt;=29,H34&gt;=0.6),"Silver",IF(I34&lt;=40,"Brons","Ej kvalificerad")))</f>
        <v>Guld</v>
      </c>
    </row>
    <row r="35" spans="1:10" x14ac:dyDescent="0.55000000000000004">
      <c r="A35" s="19" t="s">
        <v>14</v>
      </c>
      <c r="B35" s="14">
        <v>800</v>
      </c>
      <c r="C35" s="13">
        <v>0.4</v>
      </c>
      <c r="D35" s="12">
        <v>0.05</v>
      </c>
      <c r="E35" s="11">
        <v>16</v>
      </c>
      <c r="F35" s="10">
        <v>71.2</v>
      </c>
      <c r="G35" s="9">
        <f>B35*C35*(E35/F35)</f>
        <v>71.910112359550567</v>
      </c>
      <c r="H35" s="32">
        <v>0.6</v>
      </c>
      <c r="I35" s="9">
        <f>B35*D35*(E35/F35)</f>
        <v>8.9887640449438209</v>
      </c>
      <c r="J35" s="8" t="str">
        <f t="shared" ref="J35:J38" si="2">IF(AND(I35&lt;=18,H35&gt;=0.6),"Guld",IF(AND(I35&lt;=29,H35&gt;=0.6),"Silver",IF(I35&lt;=40,"Brons","Ej kvalificerad")))</f>
        <v>Guld</v>
      </c>
    </row>
    <row r="36" spans="1:10" x14ac:dyDescent="0.55000000000000004">
      <c r="A36" s="19" t="s">
        <v>15</v>
      </c>
      <c r="B36" s="14">
        <v>800</v>
      </c>
      <c r="C36" s="13">
        <v>0.4</v>
      </c>
      <c r="D36" s="12">
        <v>0.05</v>
      </c>
      <c r="E36" s="11">
        <v>31</v>
      </c>
      <c r="F36" s="10">
        <v>96.8</v>
      </c>
      <c r="G36" s="9">
        <f>B36*C36*(E36/F36)</f>
        <v>102.47933884297521</v>
      </c>
      <c r="H36" s="32">
        <v>0.6</v>
      </c>
      <c r="I36" s="9">
        <f>B36*D36*(E36/F36)</f>
        <v>12.809917355371901</v>
      </c>
      <c r="J36" s="8" t="str">
        <f t="shared" si="2"/>
        <v>Guld</v>
      </c>
    </row>
    <row r="37" spans="1:10" x14ac:dyDescent="0.55000000000000004">
      <c r="A37" s="19" t="s">
        <v>16</v>
      </c>
      <c r="B37" s="14">
        <v>800</v>
      </c>
      <c r="C37" s="13">
        <v>0.4</v>
      </c>
      <c r="D37" s="12">
        <v>0.05</v>
      </c>
      <c r="E37" s="11">
        <v>6</v>
      </c>
      <c r="F37" s="10">
        <v>17.899999999999999</v>
      </c>
      <c r="G37" s="9">
        <f>B37*C37*(E37/F37)</f>
        <v>107.26256983240225</v>
      </c>
      <c r="H37" s="32">
        <v>0.6</v>
      </c>
      <c r="I37" s="9">
        <f>B37*D37*(E37/F37)</f>
        <v>13.407821229050281</v>
      </c>
      <c r="J37" s="8" t="str">
        <f t="shared" si="2"/>
        <v>Guld</v>
      </c>
    </row>
    <row r="38" spans="1:10" ht="14.7" thickBot="1" x14ac:dyDescent="0.6">
      <c r="A38" s="20" t="s">
        <v>17</v>
      </c>
      <c r="B38" s="7">
        <v>800</v>
      </c>
      <c r="C38" s="6">
        <v>0.4</v>
      </c>
      <c r="D38" s="5">
        <v>0.05</v>
      </c>
      <c r="E38" s="4">
        <v>45</v>
      </c>
      <c r="F38" s="3">
        <v>72.400000000000006</v>
      </c>
      <c r="G38" s="2">
        <f>B38*C38*(E38/F38)</f>
        <v>198.89502762430936</v>
      </c>
      <c r="H38" s="32">
        <v>0.6</v>
      </c>
      <c r="I38" s="2">
        <f>B38*D38*(E38/F38)</f>
        <v>24.861878453038671</v>
      </c>
      <c r="J38" s="1" t="str">
        <f t="shared" si="2"/>
        <v>Silver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D88E7-767A-4E12-A56B-0172CC125E75}">
  <dimension ref="A1:E11"/>
  <sheetViews>
    <sheetView workbookViewId="0">
      <selection activeCell="A11" sqref="A11"/>
    </sheetView>
  </sheetViews>
  <sheetFormatPr defaultRowHeight="14.4" x14ac:dyDescent="0.55000000000000004"/>
  <cols>
    <col min="1" max="1" width="35.578125" customWidth="1"/>
    <col min="2" max="2" width="15" bestFit="1" customWidth="1"/>
    <col min="3" max="3" width="22.578125" customWidth="1"/>
    <col min="4" max="4" width="41.578125" bestFit="1" customWidth="1"/>
    <col min="5" max="5" width="22.83984375" bestFit="1" customWidth="1"/>
  </cols>
  <sheetData>
    <row r="1" spans="1:5" x14ac:dyDescent="0.55000000000000004">
      <c r="A1" s="37" t="s">
        <v>28</v>
      </c>
      <c r="B1" s="38" t="s">
        <v>0</v>
      </c>
      <c r="C1" s="40" t="s">
        <v>27</v>
      </c>
      <c r="D1" s="35"/>
      <c r="E1" s="35"/>
    </row>
    <row r="2" spans="1:5" ht="14.7" thickBot="1" x14ac:dyDescent="0.6">
      <c r="A2" s="41" t="str">
        <f>IF(B2&lt;=C2*0.6,"Guld",IF(B2&lt;=C2*0.7,"Silver",IF(B2&lt;=70,"Brons","ej kvalificerad")))</f>
        <v>Silver</v>
      </c>
      <c r="B2" s="42">
        <v>47</v>
      </c>
      <c r="C2" s="44">
        <v>70</v>
      </c>
      <c r="D2" s="35"/>
      <c r="E2" s="35"/>
    </row>
    <row r="3" spans="1:5" ht="14.7" thickBot="1" x14ac:dyDescent="0.6">
      <c r="A3" s="35"/>
      <c r="B3" s="35"/>
      <c r="C3" s="35"/>
      <c r="D3" s="35"/>
      <c r="E3" s="35"/>
    </row>
    <row r="4" spans="1:5" x14ac:dyDescent="0.55000000000000004">
      <c r="A4" s="37" t="s">
        <v>29</v>
      </c>
      <c r="B4" s="38" t="s">
        <v>0</v>
      </c>
      <c r="C4" s="40" t="s">
        <v>27</v>
      </c>
      <c r="D4" s="35"/>
      <c r="E4" s="35"/>
    </row>
    <row r="5" spans="1:5" ht="14.7" thickBot="1" x14ac:dyDescent="0.6">
      <c r="A5" s="41" t="str">
        <f>IF(B5&lt;=C5*0.7,"Guld",IF(B5&lt;=C5*0.8,"Silver",IF(B5&lt;=70,"Brons","ej kvalificerad")))</f>
        <v>Guld</v>
      </c>
      <c r="B5" s="42">
        <v>47</v>
      </c>
      <c r="C5" s="44">
        <v>70</v>
      </c>
      <c r="D5" s="35"/>
      <c r="E5" s="35"/>
    </row>
    <row r="6" spans="1:5" ht="14.7" thickBot="1" x14ac:dyDescent="0.6">
      <c r="A6" s="35"/>
      <c r="B6" s="35"/>
      <c r="C6" s="35"/>
      <c r="D6" s="35"/>
      <c r="E6" s="35"/>
    </row>
    <row r="7" spans="1:5" x14ac:dyDescent="0.55000000000000004">
      <c r="A7" s="37" t="s">
        <v>41</v>
      </c>
      <c r="B7" s="38" t="s">
        <v>0</v>
      </c>
      <c r="C7" s="39" t="s">
        <v>27</v>
      </c>
      <c r="D7" s="39" t="s">
        <v>30</v>
      </c>
      <c r="E7" s="40" t="s">
        <v>31</v>
      </c>
    </row>
    <row r="8" spans="1:5" ht="14.7" thickBot="1" x14ac:dyDescent="0.6">
      <c r="A8" s="41" t="str">
        <f>IF(AND(B8&lt;=C8*0.6,D8&lt;=100,E8&gt;=0.05),"Guld",IF(AND(B8&lt;=C8*0.7,D8&lt;=200),"Silver",IF(AND(B8&lt;=70,D8&lt;=200),"Brons","ej kvalificerad")))</f>
        <v>Silver</v>
      </c>
      <c r="B8" s="42">
        <v>47</v>
      </c>
      <c r="C8" s="7">
        <v>70</v>
      </c>
      <c r="D8" s="7">
        <v>95</v>
      </c>
      <c r="E8" s="43">
        <v>0.06</v>
      </c>
    </row>
    <row r="9" spans="1:5" ht="14.7" thickBot="1" x14ac:dyDescent="0.6">
      <c r="A9" s="35"/>
      <c r="B9" s="35"/>
      <c r="C9" s="35"/>
      <c r="D9" s="35"/>
      <c r="E9" s="35"/>
    </row>
    <row r="10" spans="1:5" x14ac:dyDescent="0.55000000000000004">
      <c r="A10" s="37" t="s">
        <v>42</v>
      </c>
      <c r="B10" s="38" t="s">
        <v>0</v>
      </c>
      <c r="C10" s="39" t="s">
        <v>27</v>
      </c>
      <c r="D10" s="39" t="s">
        <v>30</v>
      </c>
      <c r="E10" s="40" t="s">
        <v>31</v>
      </c>
    </row>
    <row r="11" spans="1:5" ht="14.7" thickBot="1" x14ac:dyDescent="0.6">
      <c r="A11" s="41" t="str">
        <f>IF(AND(B11&lt;=C11*0.7,D11&lt;=100,E11&gt;=0.05),"Guld",IF(AND(B11&lt;=C11*0.8,D11&lt;=200,),"Silver",IF(AND(B11&lt;=70,D11&lt;=200),"Brons","ej kvalificerad")))</f>
        <v>Guld</v>
      </c>
      <c r="B11" s="42">
        <v>47</v>
      </c>
      <c r="C11" s="7">
        <v>70</v>
      </c>
      <c r="D11" s="7">
        <v>95</v>
      </c>
      <c r="E11" s="43">
        <v>0.05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61205-63B8-42EB-AA90-13D336FD9A82}">
  <dimension ref="A1:K20"/>
  <sheetViews>
    <sheetView workbookViewId="0">
      <selection activeCell="K9" sqref="K9"/>
    </sheetView>
  </sheetViews>
  <sheetFormatPr defaultRowHeight="14.4" x14ac:dyDescent="0.55000000000000004"/>
  <cols>
    <col min="1" max="1" width="19.41796875" bestFit="1" customWidth="1"/>
    <col min="2" max="2" width="14.68359375" customWidth="1"/>
    <col min="3" max="3" width="13.578125" bestFit="1" customWidth="1"/>
    <col min="4" max="4" width="11.68359375" bestFit="1" customWidth="1"/>
    <col min="6" max="6" width="12.41796875" customWidth="1"/>
    <col min="7" max="7" width="21.15625" customWidth="1"/>
    <col min="10" max="10" width="33.83984375" bestFit="1" customWidth="1"/>
    <col min="11" max="11" width="11.68359375" customWidth="1"/>
  </cols>
  <sheetData>
    <row r="1" spans="1:11" ht="14.7" thickBot="1" x14ac:dyDescent="0.6">
      <c r="A1" s="61" t="s">
        <v>33</v>
      </c>
      <c r="B1" s="62"/>
      <c r="C1" s="62"/>
      <c r="D1" s="63"/>
    </row>
    <row r="2" spans="1:11" x14ac:dyDescent="0.55000000000000004">
      <c r="A2" s="21" t="s">
        <v>12</v>
      </c>
      <c r="B2" s="22" t="s">
        <v>18</v>
      </c>
      <c r="C2" s="16" t="s">
        <v>21</v>
      </c>
      <c r="D2" s="23" t="s">
        <v>19</v>
      </c>
    </row>
    <row r="3" spans="1:11" x14ac:dyDescent="0.55000000000000004">
      <c r="A3" s="24" t="s">
        <v>14</v>
      </c>
      <c r="B3" s="29">
        <v>2.8</v>
      </c>
      <c r="C3" s="32" t="s">
        <v>26</v>
      </c>
      <c r="D3" s="25" t="str">
        <f>IF(AND(B3&lt;=10, C3="Ja"),
    "Guld",
    IF(B3&lt;=10,
       "Silver",
       IF(B3&lt;=15,
          "Brons",
          "Ej kvalificerad"
       )
    )
)</f>
        <v>Guld</v>
      </c>
    </row>
    <row r="4" spans="1:11" x14ac:dyDescent="0.55000000000000004">
      <c r="A4" s="26" t="s">
        <v>16</v>
      </c>
      <c r="B4" s="30">
        <v>2.7</v>
      </c>
      <c r="C4" s="32"/>
      <c r="D4" s="25" t="str">
        <f t="shared" ref="D4:D6" si="0">IF(AND(B4&lt;=10, C4="Ja"),
    "Guld",
    IF(B4&lt;=10,
       "Silver",
       IF(B4&lt;=15,
          "Brons",
          "Ej kvalificerad"
       )
    )
)</f>
        <v>Silver</v>
      </c>
    </row>
    <row r="5" spans="1:11" x14ac:dyDescent="0.55000000000000004">
      <c r="A5" s="24" t="s">
        <v>17</v>
      </c>
      <c r="B5" s="30">
        <v>2.9</v>
      </c>
      <c r="C5" s="32" t="s">
        <v>26</v>
      </c>
      <c r="D5" s="25" t="str">
        <f t="shared" si="0"/>
        <v>Guld</v>
      </c>
    </row>
    <row r="6" spans="1:11" ht="14.7" thickBot="1" x14ac:dyDescent="0.6">
      <c r="A6" s="27" t="s">
        <v>20</v>
      </c>
      <c r="B6" s="31">
        <v>4.3</v>
      </c>
      <c r="C6" s="33"/>
      <c r="D6" s="28" t="str">
        <f t="shared" si="0"/>
        <v>Silver</v>
      </c>
    </row>
    <row r="7" spans="1:11" ht="14.7" thickBot="1" x14ac:dyDescent="0.6"/>
    <row r="8" spans="1:11" ht="14.7" thickBot="1" x14ac:dyDescent="0.6">
      <c r="A8" s="61" t="s">
        <v>32</v>
      </c>
      <c r="B8" s="62"/>
      <c r="C8" s="62"/>
      <c r="D8" s="63"/>
      <c r="G8" s="64" t="s">
        <v>35</v>
      </c>
      <c r="H8" s="65"/>
      <c r="I8" s="65"/>
      <c r="J8" s="65"/>
      <c r="K8" s="66"/>
    </row>
    <row r="9" spans="1:11" x14ac:dyDescent="0.55000000000000004">
      <c r="A9" s="21" t="s">
        <v>12</v>
      </c>
      <c r="B9" s="22" t="s">
        <v>18</v>
      </c>
      <c r="C9" s="16" t="s">
        <v>21</v>
      </c>
      <c r="D9" s="23" t="s">
        <v>19</v>
      </c>
      <c r="G9" s="21" t="s">
        <v>12</v>
      </c>
      <c r="H9" s="22" t="s">
        <v>18</v>
      </c>
      <c r="I9" s="16" t="s">
        <v>21</v>
      </c>
      <c r="J9" s="16" t="s">
        <v>36</v>
      </c>
      <c r="K9" s="23" t="s">
        <v>19</v>
      </c>
    </row>
    <row r="10" spans="1:11" x14ac:dyDescent="0.55000000000000004">
      <c r="A10" s="24" t="s">
        <v>14</v>
      </c>
      <c r="B10" s="29">
        <v>2.8</v>
      </c>
      <c r="C10" s="32" t="s">
        <v>26</v>
      </c>
      <c r="D10" s="25" t="str">
        <f>IF(AND(B10&lt;=10, C10="Ja"),
    "Guld",
    IF(B10&lt;=15,
       "Silver",
       IF(B10&lt;=20,
          "Brons",
          "Ej kvalificerad"
       )
    )
)</f>
        <v>Guld</v>
      </c>
      <c r="G10" s="24" t="s">
        <v>14</v>
      </c>
      <c r="H10" s="36">
        <v>19</v>
      </c>
      <c r="I10" s="32" t="s">
        <v>38</v>
      </c>
      <c r="J10" s="32" t="s">
        <v>37</v>
      </c>
      <c r="K10" s="25" t="str">
        <f>IF(AND(H10&lt;=10,I10="Ja"),
"Guld",IF(AND(H10&lt;=15,I10="Ja",J10="Guld"),"Guld",
IF(H10&lt;=15,
"Silver",IF(AND(H10&lt;=20, OR(J10="Silver", J10="Guld")),
    "Silver",
IF(H10&lt;=20,
"Brons",
"Ej kvalificerad"
)
)
)))</f>
        <v>Silver</v>
      </c>
    </row>
    <row r="11" spans="1:11" x14ac:dyDescent="0.55000000000000004">
      <c r="A11" s="26" t="s">
        <v>16</v>
      </c>
      <c r="B11" s="30">
        <v>2.7</v>
      </c>
      <c r="C11" s="32"/>
      <c r="D11" s="25" t="str">
        <f t="shared" ref="D11:D13" si="1">IF(AND(B11&lt;=10, C11="Ja"),
    "Guld",
    IF(B11&lt;=10,
       "Silver",
       IF(B11&lt;=15,
          "Brons",
          "Ej kvalificerad"
       )
    )
)</f>
        <v>Silver</v>
      </c>
      <c r="G11" s="26" t="s">
        <v>16</v>
      </c>
      <c r="H11" s="30">
        <v>2.7</v>
      </c>
      <c r="I11" s="32"/>
      <c r="J11" s="32"/>
      <c r="K11" s="25" t="str">
        <f t="shared" ref="K11:K13" si="2">IF(AND(H11&lt;=10,I11="Ja"),
"Guld",IF(AND(H11&lt;=15,I11="Ja",J11="Guld"),"Guld",
IF(H11&lt;=15,
"Silver",IF(AND(H11&lt;=20, OR(J11="Silver", J11="Guld")),
    "Silver",
IF(H11&lt;=20,
"Brons",
"Ej kvalificerad"
)
)
)))</f>
        <v>Silver</v>
      </c>
    </row>
    <row r="12" spans="1:11" x14ac:dyDescent="0.55000000000000004">
      <c r="A12" s="24" t="s">
        <v>17</v>
      </c>
      <c r="B12" s="30">
        <v>2.9</v>
      </c>
      <c r="C12" s="32" t="s">
        <v>26</v>
      </c>
      <c r="D12" s="25" t="str">
        <f t="shared" si="1"/>
        <v>Guld</v>
      </c>
      <c r="G12" s="24" t="s">
        <v>17</v>
      </c>
      <c r="H12" s="30">
        <v>2.9</v>
      </c>
      <c r="I12" s="32" t="s">
        <v>26</v>
      </c>
      <c r="J12" s="32"/>
      <c r="K12" s="25" t="str">
        <f t="shared" si="2"/>
        <v>Guld</v>
      </c>
    </row>
    <row r="13" spans="1:11" ht="14.7" thickBot="1" x14ac:dyDescent="0.6">
      <c r="A13" s="27" t="s">
        <v>20</v>
      </c>
      <c r="B13" s="31">
        <v>4.3</v>
      </c>
      <c r="C13" s="33"/>
      <c r="D13" s="28" t="str">
        <f t="shared" si="1"/>
        <v>Silver</v>
      </c>
      <c r="G13" s="27" t="s">
        <v>20</v>
      </c>
      <c r="H13" s="31">
        <v>4.3</v>
      </c>
      <c r="I13" s="33"/>
      <c r="J13" s="33"/>
      <c r="K13" s="28" t="str">
        <f t="shared" si="2"/>
        <v>Silver</v>
      </c>
    </row>
    <row r="14" spans="1:11" ht="14.7" thickBot="1" x14ac:dyDescent="0.6">
      <c r="J14" s="60" t="s">
        <v>39</v>
      </c>
    </row>
    <row r="15" spans="1:11" ht="14.7" thickBot="1" x14ac:dyDescent="0.6">
      <c r="A15" s="61" t="s">
        <v>34</v>
      </c>
      <c r="B15" s="62"/>
      <c r="C15" s="62"/>
      <c r="D15" s="63"/>
    </row>
    <row r="16" spans="1:11" x14ac:dyDescent="0.55000000000000004">
      <c r="A16" s="21" t="s">
        <v>12</v>
      </c>
      <c r="B16" s="22" t="s">
        <v>18</v>
      </c>
      <c r="C16" s="16" t="s">
        <v>21</v>
      </c>
      <c r="D16" s="23" t="s">
        <v>19</v>
      </c>
    </row>
    <row r="17" spans="1:4" x14ac:dyDescent="0.55000000000000004">
      <c r="A17" s="24" t="s">
        <v>14</v>
      </c>
      <c r="B17" s="29">
        <v>2.8</v>
      </c>
      <c r="C17" s="32" t="s">
        <v>26</v>
      </c>
      <c r="D17" s="25" t="str">
        <f>IF(AND(B17&lt;=10, C17="Ja"),
    "Guld",
    IF(B17&lt;=10,
       "Silver",
       IF(B17&lt;=15,
          "Brons",
          "Ej kvalificerad"
       )
    )
)</f>
        <v>Guld</v>
      </c>
    </row>
    <row r="18" spans="1:4" x14ac:dyDescent="0.55000000000000004">
      <c r="A18" s="26" t="s">
        <v>16</v>
      </c>
      <c r="B18" s="30">
        <v>2.7</v>
      </c>
      <c r="C18" s="32"/>
      <c r="D18" s="25" t="str">
        <f t="shared" ref="D18:D20" si="3">IF(AND(B18&lt;=10, C18="Ja"),
    "Guld",
    IF(B18&lt;=10,
       "Silver",
       IF(B18&lt;=15,
          "Brons",
          "Ej kvalificerad"
       )
    )
)</f>
        <v>Silver</v>
      </c>
    </row>
    <row r="19" spans="1:4" x14ac:dyDescent="0.55000000000000004">
      <c r="A19" s="24" t="s">
        <v>17</v>
      </c>
      <c r="B19" s="30">
        <v>2.9</v>
      </c>
      <c r="C19" s="32" t="s">
        <v>26</v>
      </c>
      <c r="D19" s="25" t="str">
        <f t="shared" si="3"/>
        <v>Guld</v>
      </c>
    </row>
    <row r="20" spans="1:4" ht="14.7" thickBot="1" x14ac:dyDescent="0.6">
      <c r="A20" s="27" t="s">
        <v>20</v>
      </c>
      <c r="B20" s="31">
        <v>4.3</v>
      </c>
      <c r="C20" s="33"/>
      <c r="D20" s="28" t="str">
        <f t="shared" si="3"/>
        <v>Silver</v>
      </c>
    </row>
  </sheetData>
  <mergeCells count="4">
    <mergeCell ref="A1:D1"/>
    <mergeCell ref="A8:D8"/>
    <mergeCell ref="A15:D15"/>
    <mergeCell ref="G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Solvärmelast</vt:lpstr>
      <vt:lpstr>Energianvändning</vt:lpstr>
      <vt:lpstr>Termiskt klimat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Jönsson</dc:creator>
  <cp:lastModifiedBy>Samuel Jönsson</cp:lastModifiedBy>
  <dcterms:created xsi:type="dcterms:W3CDTF">2024-12-11T07:27:36Z</dcterms:created>
  <dcterms:modified xsi:type="dcterms:W3CDTF">2025-11-19T16:15:18Z</dcterms:modified>
</cp:coreProperties>
</file>